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ma\Teamsport\Teamset 2022\"/>
    </mc:Choice>
  </mc:AlternateContent>
  <xr:revisionPtr revIDLastSave="0" documentId="13_ncr:1_{7737DD86-27A0-4150-AD4D-142BF3348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Bambini_38x21x32cm">Tabelle1!$E$29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G37" i="1"/>
  <c r="I37" i="1"/>
  <c r="H37" i="1"/>
  <c r="K26" i="1"/>
  <c r="M18" i="1"/>
  <c r="H16" i="1"/>
  <c r="H12" i="1"/>
  <c r="H11" i="1"/>
  <c r="P40" i="1"/>
  <c r="K9" i="1"/>
  <c r="AC42" i="1"/>
  <c r="R40" i="1"/>
  <c r="M40" i="1"/>
  <c r="L40" i="1"/>
  <c r="P38" i="1"/>
  <c r="R38" i="1" s="1"/>
  <c r="N38" i="1"/>
  <c r="M38" i="1" s="1"/>
  <c r="P37" i="1"/>
  <c r="R37" i="1" s="1"/>
  <c r="N37" i="1"/>
  <c r="M37" i="1" s="1"/>
  <c r="L37" i="1"/>
  <c r="P34" i="1"/>
  <c r="R34" i="1" s="1"/>
  <c r="N34" i="1"/>
  <c r="M34" i="1" s="1"/>
  <c r="H29" i="1"/>
  <c r="N29" i="1"/>
  <c r="I21" i="1"/>
  <c r="P10" i="1"/>
  <c r="P28" i="1"/>
  <c r="N28" i="1"/>
  <c r="P26" i="1"/>
  <c r="N26" i="1"/>
  <c r="L38" i="1" l="1"/>
  <c r="L34" i="1"/>
  <c r="H17" i="1"/>
  <c r="N10" i="1" l="1"/>
  <c r="P27" i="1" l="1"/>
  <c r="P39" i="1" l="1"/>
  <c r="R39" i="1" s="1"/>
  <c r="N39" i="1"/>
  <c r="N35" i="1"/>
  <c r="P35" i="1"/>
  <c r="R35" i="1" s="1"/>
  <c r="P36" i="1"/>
  <c r="R36" i="1" s="1"/>
  <c r="N36" i="1"/>
  <c r="P33" i="1"/>
  <c r="N33" i="1"/>
  <c r="G28" i="1"/>
  <c r="I28" i="1"/>
  <c r="I27" i="1"/>
  <c r="N27" i="1" s="1"/>
  <c r="G27" i="1"/>
  <c r="G26" i="1"/>
  <c r="I26" i="1"/>
  <c r="L39" i="1" l="1"/>
  <c r="L36" i="1"/>
  <c r="L35" i="1"/>
  <c r="I25" i="1"/>
  <c r="G25" i="1"/>
  <c r="N25" i="1" s="1"/>
  <c r="I24" i="1"/>
  <c r="N24" i="1" s="1"/>
  <c r="G24" i="1"/>
  <c r="I23" i="1"/>
  <c r="G23" i="1"/>
  <c r="N23" i="1" s="1"/>
  <c r="I22" i="1"/>
  <c r="N22" i="1" s="1"/>
  <c r="G22" i="1"/>
  <c r="N21" i="1"/>
  <c r="G21" i="1"/>
  <c r="M39" i="1" l="1"/>
  <c r="M36" i="1"/>
  <c r="M35" i="1"/>
  <c r="M33" i="1"/>
  <c r="M32" i="1"/>
  <c r="M31" i="1"/>
  <c r="M30" i="1"/>
  <c r="M28" i="1"/>
  <c r="M27" i="1"/>
  <c r="M29" i="1"/>
  <c r="K17" i="1"/>
  <c r="I16" i="1"/>
  <c r="I15" i="1"/>
  <c r="I14" i="1"/>
  <c r="I13" i="1"/>
  <c r="I12" i="1"/>
  <c r="I11" i="1"/>
  <c r="N11" i="1" s="1"/>
  <c r="M11" i="1" s="1"/>
  <c r="I10" i="1"/>
  <c r="G16" i="1"/>
  <c r="G15" i="1"/>
  <c r="N15" i="1" s="1"/>
  <c r="M15" i="1" s="1"/>
  <c r="G14" i="1"/>
  <c r="N14" i="1" s="1"/>
  <c r="M14" i="1" s="1"/>
  <c r="G13" i="1"/>
  <c r="G12" i="1"/>
  <c r="N12" i="1" s="1"/>
  <c r="M12" i="1" s="1"/>
  <c r="G11" i="1"/>
  <c r="G10" i="1"/>
  <c r="M10" i="1" s="1"/>
  <c r="I9" i="1"/>
  <c r="N9" i="1"/>
  <c r="M9" i="1" s="1"/>
  <c r="G9" i="1"/>
  <c r="M26" i="1"/>
  <c r="M25" i="1"/>
  <c r="M24" i="1"/>
  <c r="M23" i="1"/>
  <c r="M22" i="1"/>
  <c r="M21" i="1"/>
  <c r="N18" i="1"/>
  <c r="M42" i="1" l="1"/>
  <c r="N13" i="1"/>
  <c r="M13" i="1" s="1"/>
  <c r="N16" i="1"/>
  <c r="M16" i="1" s="1"/>
  <c r="I17" i="1"/>
  <c r="P14" i="1"/>
  <c r="L14" i="1" s="1"/>
  <c r="P13" i="1"/>
  <c r="L13" i="1" s="1"/>
  <c r="R17" i="1" l="1"/>
  <c r="N17" i="1"/>
  <c r="M17" i="1"/>
  <c r="R3" i="1" s="1"/>
  <c r="R33" i="1"/>
  <c r="P32" i="1"/>
  <c r="L32" i="1" s="1"/>
  <c r="P31" i="1"/>
  <c r="R31" i="1" s="1"/>
  <c r="P30" i="1"/>
  <c r="L30" i="1" s="1"/>
  <c r="P29" i="1"/>
  <c r="R29" i="1" s="1"/>
  <c r="R28" i="1"/>
  <c r="R27" i="1"/>
  <c r="R26" i="1"/>
  <c r="P25" i="1"/>
  <c r="R25" i="1" s="1"/>
  <c r="P24" i="1"/>
  <c r="R24" i="1" s="1"/>
  <c r="P23" i="1"/>
  <c r="R23" i="1" s="1"/>
  <c r="P22" i="1"/>
  <c r="L22" i="1" s="1"/>
  <c r="P21" i="1"/>
  <c r="L21" i="1" s="1"/>
  <c r="P15" i="1"/>
  <c r="L15" i="1" s="1"/>
  <c r="R15" i="1" s="1"/>
  <c r="R14" i="1"/>
  <c r="R13" i="1"/>
  <c r="L10" i="1"/>
  <c r="R10" i="1" s="1"/>
  <c r="P16" i="1"/>
  <c r="L16" i="1" s="1"/>
  <c r="R16" i="1" s="1"/>
  <c r="P12" i="1"/>
  <c r="L12" i="1" s="1"/>
  <c r="R12" i="1" s="1"/>
  <c r="P11" i="1"/>
  <c r="P9" i="1"/>
  <c r="L9" i="1" s="1"/>
  <c r="R9" i="1" s="1"/>
  <c r="L28" i="1" l="1"/>
  <c r="R30" i="1"/>
  <c r="L27" i="1"/>
  <c r="L33" i="1"/>
  <c r="R32" i="1"/>
  <c r="L31" i="1"/>
  <c r="L29" i="1"/>
  <c r="L11" i="1"/>
  <c r="R11" i="1" s="1"/>
  <c r="L23" i="1"/>
  <c r="R21" i="1"/>
  <c r="L26" i="1"/>
  <c r="L25" i="1"/>
  <c r="L24" i="1"/>
  <c r="R22" i="1"/>
  <c r="R41" i="1" l="1"/>
  <c r="P17" i="1"/>
  <c r="R18" i="1" s="1"/>
  <c r="R4" i="1" l="1"/>
  <c r="R5" i="1" s="1"/>
  <c r="C44" i="1"/>
</calcChain>
</file>

<file path=xl/sharedStrings.xml><?xml version="1.0" encoding="utf-8"?>
<sst xmlns="http://schemas.openxmlformats.org/spreadsheetml/2006/main" count="92" uniqueCount="76">
  <si>
    <t>SPORTAUSRÜSTER TEAMSPORT ELF / JAKO Bestellformular</t>
  </si>
  <si>
    <t>Vorname</t>
  </si>
  <si>
    <t>Nachname</t>
  </si>
  <si>
    <t>Artikel</t>
  </si>
  <si>
    <t>Artikelnummer</t>
  </si>
  <si>
    <t>Stückanzahl</t>
  </si>
  <si>
    <t>Größe</t>
  </si>
  <si>
    <t>Trainingsset ASV</t>
  </si>
  <si>
    <t>Trainingshose Lang</t>
  </si>
  <si>
    <t>T-Shirt</t>
  </si>
  <si>
    <t>Sporthose Kurz</t>
  </si>
  <si>
    <t>Stutzen</t>
  </si>
  <si>
    <t>Allwetterjacke</t>
  </si>
  <si>
    <t>Listenpreis Gesamt Einzelteile</t>
  </si>
  <si>
    <t>Optionales SET ASV</t>
  </si>
  <si>
    <t>Kapuzenjacke</t>
  </si>
  <si>
    <t xml:space="preserve">Sweater </t>
  </si>
  <si>
    <t>Coachjacke</t>
  </si>
  <si>
    <t>Longsleeve</t>
  </si>
  <si>
    <t>Sporttasche</t>
  </si>
  <si>
    <t>Kulturtasche</t>
  </si>
  <si>
    <t>Trinkflasche</t>
  </si>
  <si>
    <t>Rucksack</t>
  </si>
  <si>
    <t>Gesamtbetrag Optional</t>
  </si>
  <si>
    <t>GESAMTBETRAG ZUSAMMEN</t>
  </si>
  <si>
    <t>S</t>
  </si>
  <si>
    <t>L</t>
  </si>
  <si>
    <t>3XL</t>
  </si>
  <si>
    <t>M</t>
  </si>
  <si>
    <t>XL</t>
  </si>
  <si>
    <t>XXL</t>
  </si>
  <si>
    <t>4XL</t>
  </si>
  <si>
    <t>Junior</t>
  </si>
  <si>
    <t>Senior</t>
  </si>
  <si>
    <t>Listenpreis</t>
  </si>
  <si>
    <t>LP</t>
  </si>
  <si>
    <t>EP</t>
  </si>
  <si>
    <t>LP o D</t>
  </si>
  <si>
    <t>LP o D_</t>
  </si>
  <si>
    <t>Ersparnis</t>
  </si>
  <si>
    <t>U-Mannsch.</t>
  </si>
  <si>
    <r>
      <t xml:space="preserve">Initialen
</t>
    </r>
    <r>
      <rPr>
        <sz val="11"/>
        <color rgb="FF000000"/>
        <rFont val="Calibri"/>
        <family val="2"/>
      </rPr>
      <t xml:space="preserve"> max.3 Buchst.</t>
    </r>
  </si>
  <si>
    <t>Trainingsjacke</t>
  </si>
  <si>
    <t>Ziptop</t>
  </si>
  <si>
    <t>Poloshirt</t>
  </si>
  <si>
    <t>Tight Basic</t>
  </si>
  <si>
    <t>Long Tight</t>
  </si>
  <si>
    <t>Funktionshandschuhe</t>
  </si>
  <si>
    <t>Fleecemütze</t>
  </si>
  <si>
    <t>Fleecehandschuhe</t>
  </si>
  <si>
    <t>Stutzenstrumpf</t>
  </si>
  <si>
    <t>Gesamtbetrag Starterset</t>
  </si>
  <si>
    <t>Bambini (38x21x32 cm)</t>
  </si>
  <si>
    <t>Junior (50x30x38 cm)</t>
  </si>
  <si>
    <t>Senior (60x35x43 cm)</t>
  </si>
  <si>
    <t>Listenpreis inkl. Druck:</t>
  </si>
  <si>
    <t>Einzelpreis</t>
  </si>
  <si>
    <t>Gesamtbetrag</t>
  </si>
  <si>
    <t>Vereinspreis inkl. Druck</t>
  </si>
  <si>
    <t>0 Bambini</t>
  </si>
  <si>
    <t>1 Junior</t>
  </si>
  <si>
    <t>2 Senior</t>
  </si>
  <si>
    <t>1 (27-30)</t>
  </si>
  <si>
    <t>2 (31-34)</t>
  </si>
  <si>
    <t>3 (35-38)</t>
  </si>
  <si>
    <t>4 (39-42)</t>
  </si>
  <si>
    <t>5 (43-46)</t>
  </si>
  <si>
    <t>6 (47-50)</t>
  </si>
  <si>
    <t>bei Set überall 1</t>
  </si>
  <si>
    <t>3XS (122-134)</t>
  </si>
  <si>
    <t>2XS (140-152)</t>
  </si>
  <si>
    <t>XS (158-164)</t>
  </si>
  <si>
    <t>Funktionsmütze</t>
  </si>
  <si>
    <t>Torwart-Hose Striker</t>
  </si>
  <si>
    <t>Torwart-Short Striker</t>
  </si>
  <si>
    <t>Schuhtasche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</si>
</sst>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;\-#,##0.00\ &quot;EUR&quot;"/>
    <numFmt numFmtId="165" formatCode="#,##0.00\ &quot;€&quot;;[Red]\-#,##0.00\ &quot;€&quot;"/>
  </numFmts>
  <fonts count="14" x14ac:knownFonts="1">
    <font>
      <sz val="11"/>
      <color rgb="FF000000"/>
      <name val="Calibri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sz val="15"/>
      <color rgb="FFFF0000"/>
      <name val="Calibri"/>
      <family val="2"/>
    </font>
    <font>
      <b/>
      <sz val="11"/>
      <color rgb="FF7030A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7030A0"/>
      <name val="Calibri"/>
      <family val="2"/>
    </font>
    <font>
      <b/>
      <sz val="11"/>
      <color rgb="FFE06666"/>
      <name val="Calibri"/>
      <family val="2"/>
    </font>
    <font>
      <sz val="11"/>
      <color rgb="FF999999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 applyAlignment="1">
      <alignment vertical="center"/>
    </xf>
    <xf numFmtId="0" fontId="0" fillId="0" borderId="5" xfId="0" applyBorder="1"/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65" fontId="0" fillId="0" borderId="0" xfId="0" applyNumberFormat="1"/>
    <xf numFmtId="164" fontId="0" fillId="0" borderId="0" xfId="0" applyNumberFormat="1" applyProtection="1">
      <protection hidden="1"/>
    </xf>
    <xf numFmtId="0" fontId="0" fillId="0" borderId="5" xfId="0" applyBorder="1" applyAlignment="1">
      <alignment horizontal="center"/>
    </xf>
    <xf numFmtId="165" fontId="0" fillId="0" borderId="5" xfId="0" applyNumberFormat="1" applyBorder="1"/>
    <xf numFmtId="165" fontId="8" fillId="0" borderId="5" xfId="0" applyNumberFormat="1" applyFont="1" applyBorder="1" applyProtection="1">
      <protection hidden="1"/>
    </xf>
    <xf numFmtId="0" fontId="5" fillId="0" borderId="5" xfId="0" applyFont="1" applyBorder="1"/>
    <xf numFmtId="165" fontId="5" fillId="0" borderId="5" xfId="0" applyNumberFormat="1" applyFont="1" applyBorder="1"/>
    <xf numFmtId="165" fontId="7" fillId="0" borderId="5" xfId="0" applyNumberFormat="1" applyFont="1" applyBorder="1" applyProtection="1">
      <protection hidden="1"/>
    </xf>
    <xf numFmtId="165" fontId="12" fillId="0" borderId="5" xfId="0" applyNumberFormat="1" applyFont="1" applyBorder="1" applyProtection="1">
      <protection hidden="1"/>
    </xf>
    <xf numFmtId="0" fontId="10" fillId="0" borderId="5" xfId="0" applyFont="1" applyBorder="1"/>
    <xf numFmtId="164" fontId="11" fillId="0" borderId="0" xfId="0" applyNumberFormat="1" applyFont="1" applyProtection="1">
      <protection hidden="1"/>
    </xf>
    <xf numFmtId="164" fontId="3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  <protection hidden="1"/>
    </xf>
    <xf numFmtId="165" fontId="8" fillId="0" borderId="5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164" fontId="5" fillId="0" borderId="0" xfId="0" applyNumberFormat="1" applyFont="1" applyProtection="1">
      <protection hidden="1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2D050"/>
      <color rgb="FFCCCCCC"/>
      <color rgb="FFE06666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C1007"/>
  <sheetViews>
    <sheetView tabSelected="1" topLeftCell="A3" zoomScale="90" zoomScaleNormal="90" workbookViewId="0">
      <selection activeCell="E11" sqref="E11"/>
    </sheetView>
  </sheetViews>
  <sheetFormatPr baseColWidth="10" defaultColWidth="14.42578125" defaultRowHeight="15" customHeight="1" x14ac:dyDescent="0.25"/>
  <cols>
    <col min="1" max="1" width="7.140625" customWidth="1"/>
    <col min="2" max="2" width="21.28515625" customWidth="1"/>
    <col min="3" max="3" width="22.7109375" customWidth="1"/>
    <col min="4" max="4" width="16.7109375" customWidth="1"/>
    <col min="5" max="5" width="20.85546875" style="15" customWidth="1"/>
    <col min="6" max="6" width="17.28515625" hidden="1" customWidth="1"/>
    <col min="7" max="7" width="15.140625" hidden="1" customWidth="1"/>
    <col min="8" max="10" width="10.140625" hidden="1" customWidth="1"/>
    <col min="11" max="13" width="9.85546875" hidden="1" customWidth="1"/>
    <col min="14" max="14" width="19.28515625" hidden="1" customWidth="1"/>
    <col min="15" max="15" width="7.5703125" customWidth="1"/>
    <col min="16" max="16" width="23.140625" style="34" customWidth="1"/>
    <col min="17" max="17" width="10.42578125" customWidth="1"/>
    <col min="18" max="18" width="14.42578125" customWidth="1"/>
    <col min="19" max="21" width="14.42578125" hidden="1" customWidth="1"/>
    <col min="22" max="22" width="19.85546875" hidden="1" customWidth="1"/>
    <col min="23" max="27" width="14.42578125" hidden="1" customWidth="1"/>
    <col min="28" max="35" width="14.42578125" customWidth="1"/>
  </cols>
  <sheetData>
    <row r="1" spans="1:26" ht="14.25" customHeight="1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3"/>
      <c r="Q1" s="2"/>
      <c r="R1" s="2"/>
    </row>
    <row r="2" spans="1:26" ht="9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3"/>
      <c r="Q2" s="2"/>
      <c r="R2" s="2"/>
    </row>
    <row r="3" spans="1:26" ht="33" customHeight="1" thickBot="1" x14ac:dyDescent="0.3">
      <c r="B3" s="43" t="s">
        <v>1</v>
      </c>
      <c r="C3" s="43" t="s">
        <v>2</v>
      </c>
      <c r="D3" s="43" t="s">
        <v>40</v>
      </c>
      <c r="E3" s="3" t="s">
        <v>41</v>
      </c>
      <c r="P3" s="37" t="s">
        <v>55</v>
      </c>
      <c r="Q3" s="4"/>
      <c r="R3" s="5">
        <f>M17+M42</f>
        <v>0</v>
      </c>
      <c r="S3" s="4"/>
      <c r="T3" s="6"/>
    </row>
    <row r="4" spans="1:26" ht="21.95" customHeight="1" thickTop="1" thickBot="1" x14ac:dyDescent="0.35">
      <c r="B4" s="40"/>
      <c r="C4" s="41"/>
      <c r="D4" s="7"/>
      <c r="E4" s="7"/>
      <c r="P4" s="38" t="s">
        <v>58</v>
      </c>
      <c r="Q4" s="4"/>
      <c r="R4" s="32">
        <f>R18+R41</f>
        <v>0</v>
      </c>
      <c r="S4" s="4"/>
      <c r="T4" s="6"/>
    </row>
    <row r="5" spans="1:26" ht="15.95" customHeight="1" thickTop="1" x14ac:dyDescent="0.3">
      <c r="D5" s="8"/>
      <c r="E5" s="8"/>
      <c r="F5" s="9"/>
      <c r="G5" s="9"/>
      <c r="P5" s="37" t="s">
        <v>39</v>
      </c>
      <c r="Q5" s="4"/>
      <c r="R5" s="5">
        <f>R3-R4</f>
        <v>0</v>
      </c>
      <c r="S5" s="6"/>
      <c r="T5" s="6"/>
    </row>
    <row r="6" spans="1:26" ht="12" customHeight="1" x14ac:dyDescent="0.25">
      <c r="E6" s="10"/>
      <c r="F6" s="10"/>
      <c r="G6" s="10"/>
    </row>
    <row r="7" spans="1:26" ht="14.25" customHeight="1" x14ac:dyDescent="0.25">
      <c r="A7" s="11" t="s">
        <v>3</v>
      </c>
      <c r="C7" s="11" t="s">
        <v>4</v>
      </c>
      <c r="D7" s="11" t="s">
        <v>5</v>
      </c>
      <c r="E7" s="11" t="s">
        <v>6</v>
      </c>
      <c r="F7" s="11" t="s">
        <v>37</v>
      </c>
      <c r="G7" s="11" t="s">
        <v>35</v>
      </c>
      <c r="H7" s="11" t="s">
        <v>36</v>
      </c>
      <c r="I7" s="11" t="s">
        <v>35</v>
      </c>
      <c r="J7" s="11" t="s">
        <v>38</v>
      </c>
      <c r="K7" s="11" t="s">
        <v>36</v>
      </c>
      <c r="L7" s="11"/>
      <c r="M7" s="11"/>
      <c r="N7" s="11" t="s">
        <v>34</v>
      </c>
      <c r="O7" s="11"/>
      <c r="P7" s="12" t="s">
        <v>56</v>
      </c>
      <c r="R7" s="12" t="s">
        <v>57</v>
      </c>
    </row>
    <row r="8" spans="1:26" ht="14.25" customHeight="1" x14ac:dyDescent="0.25">
      <c r="A8" s="13" t="s">
        <v>7</v>
      </c>
      <c r="D8" s="42" t="s">
        <v>68</v>
      </c>
      <c r="F8" s="16"/>
      <c r="G8" s="16"/>
    </row>
    <row r="9" spans="1:26" ht="12.95" customHeight="1" x14ac:dyDescent="0.25">
      <c r="A9" s="17" t="s">
        <v>42</v>
      </c>
      <c r="C9" s="15">
        <v>9350</v>
      </c>
      <c r="D9" s="18"/>
      <c r="E9" s="19"/>
      <c r="F9" s="20">
        <v>34.99</v>
      </c>
      <c r="G9">
        <f>F9+7</f>
        <v>41.99</v>
      </c>
      <c r="H9" s="21">
        <v>30.99</v>
      </c>
      <c r="I9" s="21">
        <f>J9+7</f>
        <v>46.99</v>
      </c>
      <c r="J9" s="21">
        <v>39.99</v>
      </c>
      <c r="K9" s="21">
        <f>J9/100*70+7</f>
        <v>34.993000000000002</v>
      </c>
      <c r="L9" s="21">
        <f t="shared" ref="L9:L16" si="0">IF(D9&gt;=1,(D9*P9),0)</f>
        <v>0</v>
      </c>
      <c r="M9" s="21">
        <f t="shared" ref="M9:M16" si="1">IF(D9&gt;=1,(D9*N9),0)</f>
        <v>0</v>
      </c>
      <c r="N9" s="22" t="str">
        <f t="shared" ref="N9:N14" si="2">IF(OR(E9=104,E9=116,E9=128,E9=140,E9=152,E9=164),G9,IF(OR(E9="S",E9="M",E9="L",E9="XL",E9="XXL",E9="3XL",E9="4XL",E9="5XL",E9="6XL"),I9,"GRÖSSE EINGEBEN"))</f>
        <v>GRÖSSE EINGEBEN</v>
      </c>
      <c r="O9" s="22"/>
      <c r="P9" s="35" t="str">
        <f t="shared" ref="P9:P14" si="3">IF(OR(E9=104,E9=116,E9=128,E9=140,E9=152,E9=164),H9,IF(OR(E9="S",E9="M",E9="L",E9="XL",E9="XXL",E9="3XL",E9="4XL",E9="5XL",E9="6XL"),K9,"GRÖSSE EINGEBEN"))</f>
        <v>GRÖSSE EINGEBEN</v>
      </c>
      <c r="R9" s="22">
        <f t="shared" ref="R9:R16" si="4">IF(AND(D$9&gt;=1,D$10&gt;=1,D$11&gt;=1,D$12&gt;=1,D$13&gt;=1,D$14&gt;=1,D$15&gt;=1,D$16&gt;=1),(P9*D9)-P9,L9)</f>
        <v>0</v>
      </c>
      <c r="S9">
        <v>104</v>
      </c>
      <c r="T9" s="15">
        <v>104</v>
      </c>
      <c r="U9" s="15" t="s">
        <v>59</v>
      </c>
      <c r="V9" s="14" t="s">
        <v>52</v>
      </c>
      <c r="W9" s="14" t="s">
        <v>69</v>
      </c>
      <c r="X9" s="14">
        <v>4</v>
      </c>
      <c r="Y9" s="14" t="s">
        <v>32</v>
      </c>
      <c r="Z9" t="s">
        <v>62</v>
      </c>
    </row>
    <row r="10" spans="1:26" ht="12.95" customHeight="1" x14ac:dyDescent="0.25">
      <c r="A10" t="s">
        <v>8</v>
      </c>
      <c r="C10" s="15">
        <v>9250</v>
      </c>
      <c r="D10" s="18"/>
      <c r="E10" s="19"/>
      <c r="F10" s="20">
        <v>22.99</v>
      </c>
      <c r="G10">
        <f>F10+4</f>
        <v>26.99</v>
      </c>
      <c r="H10" s="21">
        <v>19.989999999999998</v>
      </c>
      <c r="I10" s="21">
        <f>J10+4</f>
        <v>31.99</v>
      </c>
      <c r="J10" s="21">
        <v>27.99</v>
      </c>
      <c r="K10" s="21">
        <v>22.99</v>
      </c>
      <c r="L10" s="21">
        <f t="shared" si="0"/>
        <v>0</v>
      </c>
      <c r="M10" s="21">
        <f t="shared" si="1"/>
        <v>0</v>
      </c>
      <c r="N10" s="22" t="str">
        <f>IF(OR(E10=104,E10=110,E10=116,E10=122,E10=128,E10=134,E10=140,E10=146,E10=152,E10=158,E10=164),G10,IF(OR(E10="S",E10="M",E10="L",E10="XL",E10="XXL",E10="3XL",E10="4XL",E10="5XL",E10="6XL"),I10,"GRÖSSE EINGEBEN"))</f>
        <v>GRÖSSE EINGEBEN</v>
      </c>
      <c r="O10" s="22"/>
      <c r="P10" s="35" t="str">
        <f>IF(OR(E10=104,E10=110,E10=116,E10=122,E10=128,E10=134,E10=140,E10=146,E10=152,E10=158,E10=164),H10,IF(OR(E10="S",E10="M",E10="L",E10="XL",E10="XXL",E10="3XL",E10="4XL",E10="5XL",E10="6XL"),K10,"GRÖSSE EINGEBEN"))</f>
        <v>GRÖSSE EINGEBEN</v>
      </c>
      <c r="R10" s="22">
        <f t="shared" si="4"/>
        <v>0</v>
      </c>
      <c r="S10" s="15">
        <v>116</v>
      </c>
      <c r="T10" s="15">
        <v>110</v>
      </c>
      <c r="U10" s="15" t="s">
        <v>60</v>
      </c>
      <c r="V10" s="14" t="s">
        <v>53</v>
      </c>
      <c r="W10" s="14" t="s">
        <v>70</v>
      </c>
      <c r="X10" s="14">
        <v>5</v>
      </c>
      <c r="Y10" s="14" t="s">
        <v>33</v>
      </c>
      <c r="Z10" t="s">
        <v>63</v>
      </c>
    </row>
    <row r="11" spans="1:26" ht="12.95" customHeight="1" x14ac:dyDescent="0.25">
      <c r="A11" t="s">
        <v>9</v>
      </c>
      <c r="C11" s="15">
        <v>6150</v>
      </c>
      <c r="D11" s="18"/>
      <c r="E11" s="19"/>
      <c r="F11" s="20">
        <v>19.989999999999998</v>
      </c>
      <c r="G11">
        <f>F11+7</f>
        <v>26.99</v>
      </c>
      <c r="H11" s="21">
        <f>F11/100*70+7</f>
        <v>20.993000000000002</v>
      </c>
      <c r="I11" s="21">
        <f>J11+7</f>
        <v>31.99</v>
      </c>
      <c r="J11" s="21">
        <v>24.99</v>
      </c>
      <c r="K11" s="21">
        <v>23.99</v>
      </c>
      <c r="L11" s="21">
        <f t="shared" si="0"/>
        <v>0</v>
      </c>
      <c r="M11" s="21">
        <f t="shared" si="1"/>
        <v>0</v>
      </c>
      <c r="N11" s="22" t="str">
        <f t="shared" si="2"/>
        <v>GRÖSSE EINGEBEN</v>
      </c>
      <c r="O11" s="22"/>
      <c r="P11" s="35" t="str">
        <f t="shared" si="3"/>
        <v>GRÖSSE EINGEBEN</v>
      </c>
      <c r="R11" s="22">
        <f t="shared" si="4"/>
        <v>0</v>
      </c>
      <c r="S11" s="15">
        <v>128</v>
      </c>
      <c r="T11" s="15">
        <v>116</v>
      </c>
      <c r="U11" s="15" t="s">
        <v>61</v>
      </c>
      <c r="V11" s="14" t="s">
        <v>54</v>
      </c>
      <c r="W11" s="14" t="s">
        <v>71</v>
      </c>
      <c r="X11" s="14">
        <v>6</v>
      </c>
      <c r="Z11" t="s">
        <v>64</v>
      </c>
    </row>
    <row r="12" spans="1:26" ht="12.95" customHeight="1" x14ac:dyDescent="0.25">
      <c r="A12" t="s">
        <v>9</v>
      </c>
      <c r="C12" s="15">
        <v>6150</v>
      </c>
      <c r="D12" s="18"/>
      <c r="E12" s="19"/>
      <c r="F12" s="20">
        <v>19.989999999999998</v>
      </c>
      <c r="G12">
        <f>F12+7</f>
        <v>26.99</v>
      </c>
      <c r="H12" s="21">
        <f>F12/100*70+7</f>
        <v>20.993000000000002</v>
      </c>
      <c r="I12" s="21">
        <f>J12+7</f>
        <v>31.99</v>
      </c>
      <c r="J12" s="21">
        <v>24.99</v>
      </c>
      <c r="K12" s="21">
        <v>23.99</v>
      </c>
      <c r="L12" s="21">
        <f t="shared" si="0"/>
        <v>0</v>
      </c>
      <c r="M12" s="21">
        <f t="shared" si="1"/>
        <v>0</v>
      </c>
      <c r="N12" s="22" t="str">
        <f t="shared" si="2"/>
        <v>GRÖSSE EINGEBEN</v>
      </c>
      <c r="O12" s="22"/>
      <c r="P12" s="35" t="str">
        <f t="shared" si="3"/>
        <v>GRÖSSE EINGEBEN</v>
      </c>
      <c r="R12" s="22">
        <f t="shared" si="4"/>
        <v>0</v>
      </c>
      <c r="S12" s="15">
        <v>140</v>
      </c>
      <c r="T12" s="15">
        <v>122</v>
      </c>
      <c r="W12" s="14" t="s">
        <v>25</v>
      </c>
      <c r="X12" s="14">
        <v>7</v>
      </c>
      <c r="Z12" t="s">
        <v>65</v>
      </c>
    </row>
    <row r="13" spans="1:26" ht="12.95" customHeight="1" x14ac:dyDescent="0.25">
      <c r="A13" t="s">
        <v>10</v>
      </c>
      <c r="C13" s="15">
        <v>4400</v>
      </c>
      <c r="D13" s="18"/>
      <c r="E13" s="19"/>
      <c r="F13" s="20">
        <v>13.99</v>
      </c>
      <c r="G13">
        <f>F13+4</f>
        <v>17.990000000000002</v>
      </c>
      <c r="H13" s="21">
        <v>13.99</v>
      </c>
      <c r="I13" s="21">
        <f>J13+4</f>
        <v>19.990000000000002</v>
      </c>
      <c r="J13" s="21">
        <v>15.99</v>
      </c>
      <c r="K13" s="21">
        <v>14.99</v>
      </c>
      <c r="L13" s="21">
        <f t="shared" si="0"/>
        <v>0</v>
      </c>
      <c r="M13" s="21">
        <f t="shared" si="1"/>
        <v>0</v>
      </c>
      <c r="N13" s="22" t="str">
        <f t="shared" si="2"/>
        <v>GRÖSSE EINGEBEN</v>
      </c>
      <c r="O13" s="22"/>
      <c r="P13" s="35" t="str">
        <f t="shared" si="3"/>
        <v>GRÖSSE EINGEBEN</v>
      </c>
      <c r="R13" s="22">
        <f t="shared" si="4"/>
        <v>0</v>
      </c>
      <c r="S13" s="15">
        <v>152</v>
      </c>
      <c r="T13" s="15">
        <v>128</v>
      </c>
      <c r="W13" s="14" t="s">
        <v>28</v>
      </c>
      <c r="X13" s="14">
        <v>8</v>
      </c>
      <c r="Z13" t="s">
        <v>66</v>
      </c>
    </row>
    <row r="14" spans="1:26" ht="12.95" customHeight="1" x14ac:dyDescent="0.25">
      <c r="A14" t="s">
        <v>10</v>
      </c>
      <c r="C14" s="15">
        <v>4400</v>
      </c>
      <c r="D14" s="18"/>
      <c r="E14" s="19"/>
      <c r="F14" s="20">
        <v>13.99</v>
      </c>
      <c r="G14">
        <f>F14+4</f>
        <v>17.990000000000002</v>
      </c>
      <c r="H14" s="21">
        <v>13.99</v>
      </c>
      <c r="I14" s="21">
        <f>J14+4</f>
        <v>19.990000000000002</v>
      </c>
      <c r="J14" s="21">
        <v>15.99</v>
      </c>
      <c r="K14" s="21">
        <v>14.99</v>
      </c>
      <c r="L14" s="21">
        <f t="shared" si="0"/>
        <v>0</v>
      </c>
      <c r="M14" s="21">
        <f t="shared" si="1"/>
        <v>0</v>
      </c>
      <c r="N14" s="22" t="str">
        <f t="shared" si="2"/>
        <v>GRÖSSE EINGEBEN</v>
      </c>
      <c r="O14" s="22"/>
      <c r="P14" s="35" t="str">
        <f t="shared" si="3"/>
        <v>GRÖSSE EINGEBEN</v>
      </c>
      <c r="R14" s="22">
        <f t="shared" si="4"/>
        <v>0</v>
      </c>
      <c r="S14" s="15">
        <v>164</v>
      </c>
      <c r="T14" s="14">
        <v>134</v>
      </c>
      <c r="W14" t="s">
        <v>26</v>
      </c>
      <c r="X14" s="14">
        <v>9</v>
      </c>
      <c r="Z14" t="s">
        <v>67</v>
      </c>
    </row>
    <row r="15" spans="1:26" ht="12.95" customHeight="1" x14ac:dyDescent="0.25">
      <c r="A15" t="s">
        <v>11</v>
      </c>
      <c r="C15" s="15">
        <v>3414</v>
      </c>
      <c r="D15" s="18"/>
      <c r="E15" s="19"/>
      <c r="F15" s="20">
        <v>6.99</v>
      </c>
      <c r="G15">
        <f>F15</f>
        <v>6.99</v>
      </c>
      <c r="H15" s="21">
        <v>4.99</v>
      </c>
      <c r="I15" s="21">
        <f>J15</f>
        <v>6.99</v>
      </c>
      <c r="J15" s="21">
        <v>6.99</v>
      </c>
      <c r="K15" s="21">
        <v>4.99</v>
      </c>
      <c r="L15" s="21">
        <f t="shared" si="0"/>
        <v>0</v>
      </c>
      <c r="M15" s="21">
        <f t="shared" si="1"/>
        <v>0</v>
      </c>
      <c r="N15" s="22">
        <f>G15</f>
        <v>6.99</v>
      </c>
      <c r="O15" s="22"/>
      <c r="P15" s="35">
        <f>H15</f>
        <v>4.99</v>
      </c>
      <c r="R15" s="22">
        <f t="shared" si="4"/>
        <v>0</v>
      </c>
      <c r="S15" s="14" t="s">
        <v>25</v>
      </c>
      <c r="T15" s="14">
        <v>140</v>
      </c>
      <c r="W15" t="s">
        <v>29</v>
      </c>
      <c r="X15" s="14">
        <v>10</v>
      </c>
    </row>
    <row r="16" spans="1:26" ht="12.95" customHeight="1" x14ac:dyDescent="0.25">
      <c r="A16" t="s">
        <v>12</v>
      </c>
      <c r="C16" s="15">
        <v>7402</v>
      </c>
      <c r="D16" s="18"/>
      <c r="E16" s="19"/>
      <c r="F16" s="20">
        <v>39.99</v>
      </c>
      <c r="G16">
        <f>F16+7</f>
        <v>46.99</v>
      </c>
      <c r="H16" s="21">
        <f>F16/100*70+4</f>
        <v>31.993000000000002</v>
      </c>
      <c r="I16" s="21">
        <f>J16+7</f>
        <v>51.99</v>
      </c>
      <c r="J16" s="21">
        <v>44.99</v>
      </c>
      <c r="K16" s="21">
        <v>35.99</v>
      </c>
      <c r="L16" s="21">
        <f t="shared" si="0"/>
        <v>0</v>
      </c>
      <c r="M16" s="21">
        <f t="shared" si="1"/>
        <v>0</v>
      </c>
      <c r="N16" s="22" t="str">
        <f>IF(OR(E16=104,E16=116,E16=128,E16=140,E16=152,E16=164),G16,IF(OR(E16="S",E16="M",E16="L",E16="XL",E16="XXL",E16="3XL",E16="4XL",E16="5XL",E16="6XL"),I16,"GRÖSSE EINGEBEN"))</f>
        <v>GRÖSSE EINGEBEN</v>
      </c>
      <c r="O16" s="22"/>
      <c r="P16" s="35" t="str">
        <f>IF(OR(E16=104,E16=116,E16=128,E16=140,E16=152,E16=164),H16,IF(OR(E16="S",E16="M",E16="L",E16="XL",E16="XXL",E16="3XL",E16="4XL",E16="5XL",E16="6XL"),K16,"GRÖSSE EINGEBEN"))</f>
        <v>GRÖSSE EINGEBEN</v>
      </c>
      <c r="R16" s="22">
        <f t="shared" si="4"/>
        <v>0</v>
      </c>
      <c r="S16" s="14" t="s">
        <v>28</v>
      </c>
      <c r="T16" s="14">
        <v>146</v>
      </c>
      <c r="W16" t="s">
        <v>30</v>
      </c>
      <c r="X16" s="14">
        <v>11</v>
      </c>
    </row>
    <row r="17" spans="1:20" ht="14.25" hidden="1" customHeight="1" x14ac:dyDescent="0.25">
      <c r="A17" s="2" t="s">
        <v>13</v>
      </c>
      <c r="C17" s="2"/>
      <c r="D17" s="2"/>
      <c r="E17" s="23"/>
      <c r="F17" s="2"/>
      <c r="G17" s="2"/>
      <c r="H17" s="24">
        <f>SUM(H9:H16)</f>
        <v>157.929</v>
      </c>
      <c r="I17" s="24">
        <f>SUM(I9:I16)</f>
        <v>241.92000000000004</v>
      </c>
      <c r="J17" s="24"/>
      <c r="K17" s="24">
        <f>SUM(K9:K16)</f>
        <v>176.923</v>
      </c>
      <c r="L17" s="24"/>
      <c r="M17" s="24">
        <f>SUM(M9:M16)</f>
        <v>0</v>
      </c>
      <c r="N17" s="25">
        <f>SUM(N9:N16)</f>
        <v>6.99</v>
      </c>
      <c r="O17" s="25"/>
      <c r="P17" s="36">
        <f>SUM(R9:R16)</f>
        <v>0</v>
      </c>
      <c r="R17" s="22">
        <f>SUM(M9:M16)</f>
        <v>0</v>
      </c>
      <c r="S17" s="14" t="s">
        <v>26</v>
      </c>
      <c r="T17" s="14">
        <v>152</v>
      </c>
    </row>
    <row r="18" spans="1:20" ht="12.95" customHeight="1" x14ac:dyDescent="0.25">
      <c r="A18" s="26" t="s">
        <v>51</v>
      </c>
      <c r="C18" s="26"/>
      <c r="D18" s="26"/>
      <c r="E18" s="11"/>
      <c r="F18" s="26"/>
      <c r="G18" s="26"/>
      <c r="H18" s="27"/>
      <c r="I18" s="27"/>
      <c r="J18" s="27"/>
      <c r="K18" s="27"/>
      <c r="L18" s="27"/>
      <c r="M18" s="29" t="b">
        <f>IF(OR(E9=104,E9=116,E9=128,E9=140,E9=152,E9=164),135,IF(OR(E9="S",E9="M",E9="L",E9="XL",E9="XXL",E9="3XL",E9="4XL",E9="5XL",E9="6XL"),150))</f>
        <v>0</v>
      </c>
      <c r="N18" s="28" t="b">
        <f>IF(OR(D9=104,D117=116,D9=128,D9=140,D9=152,D9=164),130,IF(OR(D9="S",D9="M",D9="L",D9="XL",D9="XXL",D9="3XL",D9="4XL",D9="5XL",D9="6XL"),145))</f>
        <v>0</v>
      </c>
      <c r="O18" s="28"/>
      <c r="R18" s="39">
        <f>IF(AND(D$9&gt;=1,D$10&gt;=1,D$11&gt;=1,D$12&gt;=1,D$13&gt;=1,D$14&gt;=1,D$15&gt;=1,D$16&gt;=1),(M18+P17),P17)</f>
        <v>0</v>
      </c>
      <c r="S18" s="14" t="s">
        <v>29</v>
      </c>
      <c r="T18" s="14">
        <v>158</v>
      </c>
    </row>
    <row r="19" spans="1:20" ht="12.95" customHeight="1" x14ac:dyDescent="0.25">
      <c r="A19" s="13"/>
      <c r="S19" s="14" t="s">
        <v>30</v>
      </c>
      <c r="T19" s="14">
        <v>164</v>
      </c>
    </row>
    <row r="20" spans="1:20" ht="14.25" customHeight="1" x14ac:dyDescent="0.25">
      <c r="A20" s="13" t="s">
        <v>14</v>
      </c>
      <c r="S20" s="14" t="s">
        <v>27</v>
      </c>
      <c r="T20" s="14" t="s">
        <v>25</v>
      </c>
    </row>
    <row r="21" spans="1:20" ht="12.95" customHeight="1" x14ac:dyDescent="0.25">
      <c r="A21" t="s">
        <v>15</v>
      </c>
      <c r="C21" s="15">
        <v>6850</v>
      </c>
      <c r="D21" s="18"/>
      <c r="E21" s="19"/>
      <c r="F21" s="20">
        <v>49.99</v>
      </c>
      <c r="G21" s="20">
        <f>F21+7</f>
        <v>56.99</v>
      </c>
      <c r="H21" s="21">
        <v>40.99</v>
      </c>
      <c r="I21" s="21">
        <f>J21+7</f>
        <v>66.990000000000009</v>
      </c>
      <c r="J21" s="21">
        <v>59.99</v>
      </c>
      <c r="K21" s="21">
        <v>46.99</v>
      </c>
      <c r="L21" s="21">
        <f t="shared" ref="L21:L39" si="5">IF(D21&gt;=1,(D21*P21),0)</f>
        <v>0</v>
      </c>
      <c r="M21" s="21">
        <f t="shared" ref="M21:M39" si="6">IF(D21&gt;=1,(D21*N21),0)</f>
        <v>0</v>
      </c>
      <c r="N21" s="22" t="str">
        <f t="shared" ref="N21:N24" si="7">IF(OR(E21=104,E21=116,E21=128,E21=140,E21=152,E21=164),G21,IF(OR(E21="S",E21="M",E21="L",E21="XL",E21="XXL",E21="3XL",E21="4XL",E21="5XL",E21="6XL"),I21,"GRÖSSE EINGEBEN"))</f>
        <v>GRÖSSE EINGEBEN</v>
      </c>
      <c r="O21" s="22"/>
      <c r="P21" s="35" t="str">
        <f>IF(OR(E21=104,E21=116,E21=128,E21=140,E21=152,E21=164),H21,IF(OR(E21="S",E21="M",E21="L",E21="XL",E21="XXL",E21="3XL",E21="4XL",E21="5XL",E21="6XL"),K21,"GRÖSSE EINGEBEN"))</f>
        <v>GRÖSSE EINGEBEN</v>
      </c>
      <c r="R21" s="22">
        <f t="shared" ref="R21:R39" si="8">IF(D21&gt;=1,(D21*P21),0)</f>
        <v>0</v>
      </c>
      <c r="S21" s="14" t="s">
        <v>31</v>
      </c>
      <c r="T21" t="s">
        <v>28</v>
      </c>
    </row>
    <row r="22" spans="1:20" ht="12.95" customHeight="1" x14ac:dyDescent="0.25">
      <c r="A22" t="s">
        <v>16</v>
      </c>
      <c r="C22" s="15">
        <v>8850</v>
      </c>
      <c r="D22" s="18"/>
      <c r="E22" s="19"/>
      <c r="F22" s="20">
        <v>32.99</v>
      </c>
      <c r="G22" s="20">
        <f>F22+7</f>
        <v>39.99</v>
      </c>
      <c r="H22" s="21">
        <v>29.99</v>
      </c>
      <c r="I22" s="21">
        <f>J22+7</f>
        <v>44.99</v>
      </c>
      <c r="J22" s="21">
        <v>37.99</v>
      </c>
      <c r="K22" s="21">
        <v>32.99</v>
      </c>
      <c r="L22" s="21">
        <f t="shared" si="5"/>
        <v>0</v>
      </c>
      <c r="M22" s="21">
        <f t="shared" si="6"/>
        <v>0</v>
      </c>
      <c r="N22" s="22" t="str">
        <f t="shared" si="7"/>
        <v>GRÖSSE EINGEBEN</v>
      </c>
      <c r="O22" s="22"/>
      <c r="P22" s="35" t="str">
        <f>IF(OR(E22=104,E22=116,E22=128,E22=140,E22=152,E22=164),H22,IF(OR(E22="S",E22="M",E22="L",E22="XL",E22="XXL",E22="3XL",E22="4XL",E22="5XL",E22="6XL"),K22,"GRÖSSE EINGEBEN"))</f>
        <v>GRÖSSE EINGEBEN</v>
      </c>
      <c r="R22" s="22">
        <f t="shared" si="8"/>
        <v>0</v>
      </c>
      <c r="T22" t="s">
        <v>26</v>
      </c>
    </row>
    <row r="23" spans="1:20" ht="12.95" customHeight="1" x14ac:dyDescent="0.25">
      <c r="A23" s="17" t="s">
        <v>43</v>
      </c>
      <c r="C23" s="15">
        <v>8650</v>
      </c>
      <c r="D23" s="18"/>
      <c r="E23" s="19"/>
      <c r="F23" s="20">
        <v>37.99</v>
      </c>
      <c r="G23" s="20">
        <f>F23+7</f>
        <v>44.99</v>
      </c>
      <c r="H23" s="21">
        <v>32.99</v>
      </c>
      <c r="I23" s="21">
        <f>J23+7</f>
        <v>49.99</v>
      </c>
      <c r="J23" s="21">
        <v>42.99</v>
      </c>
      <c r="K23" s="21">
        <v>35.99</v>
      </c>
      <c r="L23" s="21">
        <f t="shared" si="5"/>
        <v>0</v>
      </c>
      <c r="M23" s="21">
        <f t="shared" si="6"/>
        <v>0</v>
      </c>
      <c r="N23" s="22" t="str">
        <f t="shared" si="7"/>
        <v>GRÖSSE EINGEBEN</v>
      </c>
      <c r="O23" s="22"/>
      <c r="P23" s="35" t="str">
        <f>IF(OR(E23=104,E23=116,E23=128,E23=140,E23=152,E23=164),H23,IF(OR(E23="S",E23="M",E23="L",E23="XL",E23="XXL",E23="3XL",E23="4XL",E23="5XL",E23="6XL"),K23,"GRÖSSE EINGEBEN"))</f>
        <v>GRÖSSE EINGEBEN</v>
      </c>
      <c r="R23" s="22">
        <f t="shared" si="8"/>
        <v>0</v>
      </c>
      <c r="T23" t="s">
        <v>29</v>
      </c>
    </row>
    <row r="24" spans="1:20" ht="12.95" customHeight="1" x14ac:dyDescent="0.25">
      <c r="A24" s="17" t="s">
        <v>44</v>
      </c>
      <c r="C24" s="15">
        <v>6350</v>
      </c>
      <c r="D24" s="18"/>
      <c r="E24" s="19"/>
      <c r="F24" s="20">
        <v>29.99</v>
      </c>
      <c r="G24" s="20">
        <f>F24+7</f>
        <v>36.989999999999995</v>
      </c>
      <c r="H24" s="21">
        <v>26.99</v>
      </c>
      <c r="I24" s="21">
        <f>J24+7</f>
        <v>41.99</v>
      </c>
      <c r="J24" s="21">
        <v>34.99</v>
      </c>
      <c r="K24" s="21">
        <v>30.99</v>
      </c>
      <c r="L24" s="21">
        <f t="shared" si="5"/>
        <v>0</v>
      </c>
      <c r="M24" s="21">
        <f t="shared" si="6"/>
        <v>0</v>
      </c>
      <c r="N24" s="22" t="str">
        <f t="shared" si="7"/>
        <v>GRÖSSE EINGEBEN</v>
      </c>
      <c r="O24" s="22"/>
      <c r="P24" s="35" t="str">
        <f>IF(OR(E24=104,E24=116,E24=128,E24=140,E24=152,E24=164),H24,IF(OR(E24="S",E24="M",E24="L",E24="XL",E24="XXL",E24="3XL",E24="4XL",E24="5XL",E24="6XL"),K24,"GRÖSSE EINGEBEN"))</f>
        <v>GRÖSSE EINGEBEN</v>
      </c>
      <c r="R24" s="22">
        <f t="shared" si="8"/>
        <v>0</v>
      </c>
      <c r="T24" t="s">
        <v>30</v>
      </c>
    </row>
    <row r="25" spans="1:20" ht="12.95" customHeight="1" x14ac:dyDescent="0.25">
      <c r="A25" s="17" t="s">
        <v>17</v>
      </c>
      <c r="C25" s="15">
        <v>7104</v>
      </c>
      <c r="D25" s="18"/>
      <c r="E25" s="19"/>
      <c r="F25" s="20">
        <v>89.99</v>
      </c>
      <c r="G25" s="20">
        <f>F25+7</f>
        <v>96.99</v>
      </c>
      <c r="H25" s="21">
        <v>64.989999999999995</v>
      </c>
      <c r="I25" s="21">
        <f>J25+7</f>
        <v>106.99</v>
      </c>
      <c r="J25" s="21">
        <v>99.99</v>
      </c>
      <c r="K25" s="21">
        <v>71.989999999999995</v>
      </c>
      <c r="L25" s="21">
        <f t="shared" si="5"/>
        <v>0</v>
      </c>
      <c r="M25" s="21">
        <f t="shared" si="6"/>
        <v>0</v>
      </c>
      <c r="N25" s="22" t="str">
        <f>IF(OR(E25=104,E25=116,E25=128,E25=140,E25=152,E25=164),G25,IF(OR(E25="S",E25="M",E25="L",E25="XL",E25="XXL",E25="3XL",E25="4XL",E25="5XL",E25="6XL"),I25,"GRÖSSE EINGEBEN"))</f>
        <v>GRÖSSE EINGEBEN</v>
      </c>
      <c r="O25" s="22"/>
      <c r="P25" s="35" t="str">
        <f>IF(OR(E25=104,E25=116,E25=128,E25=140,E25=152,E25=164),H25,IF(OR(E25="S",E25="M",E25="L",E25="XL",E25="XXL",E25="3XL",E25="4XL",E25="5XL",E25="6XL"),K25,"GRÖSSE EINGEBEN"))</f>
        <v>GRÖSSE EINGEBEN</v>
      </c>
      <c r="R25" s="22">
        <f t="shared" si="8"/>
        <v>0</v>
      </c>
      <c r="T25" t="s">
        <v>27</v>
      </c>
    </row>
    <row r="26" spans="1:20" ht="12.95" customHeight="1" x14ac:dyDescent="0.25">
      <c r="A26" s="17" t="s">
        <v>18</v>
      </c>
      <c r="C26" s="15">
        <v>6455</v>
      </c>
      <c r="D26" s="18"/>
      <c r="E26" s="19"/>
      <c r="F26" s="20">
        <v>34.99</v>
      </c>
      <c r="G26" s="20">
        <f>F26</f>
        <v>34.99</v>
      </c>
      <c r="H26" s="21">
        <v>23.99</v>
      </c>
      <c r="I26" s="21">
        <f>J26</f>
        <v>39.99</v>
      </c>
      <c r="J26" s="21">
        <v>39.99</v>
      </c>
      <c r="K26" s="21">
        <f>J26/100*70</f>
        <v>27.993000000000002</v>
      </c>
      <c r="L26" s="21">
        <f t="shared" si="5"/>
        <v>0</v>
      </c>
      <c r="M26" s="21">
        <f t="shared" si="6"/>
        <v>0</v>
      </c>
      <c r="N26" s="22" t="str">
        <f>IF(OR(E26="3XS (122-134)",E26="2XS (140-152)",E26="XS (158-164)"),G26,IF(OR(E26="S",E26="M",E26="L",E26="XL",E26="XXL",E26="3XL",E26="4XL",E26="5XL",E26="6XL"),I26,"GRÖSSE EINGEBEN"))</f>
        <v>GRÖSSE EINGEBEN</v>
      </c>
      <c r="O26" s="22"/>
      <c r="P26" s="35" t="str">
        <f>IF(OR(E26="3XS (122-134)",E26="2XS (140-152)",E26="XS (158-164)"),H26,IF(OR(E26="S",E26="M",E26="L",E26="XL",E26="XXL",E26="3XL",E26="4XL",E26="5XL",E26="6XL"),K26,"GRÖSSE EINGEBEN"))</f>
        <v>GRÖSSE EINGEBEN</v>
      </c>
      <c r="R26" s="22">
        <f t="shared" si="8"/>
        <v>0</v>
      </c>
      <c r="T26" t="s">
        <v>31</v>
      </c>
    </row>
    <row r="27" spans="1:20" ht="12.95" customHeight="1" x14ac:dyDescent="0.25">
      <c r="A27" s="17" t="s">
        <v>45</v>
      </c>
      <c r="C27" s="15">
        <v>8516</v>
      </c>
      <c r="D27" s="18"/>
      <c r="E27" s="19"/>
      <c r="F27" s="20">
        <v>20.99</v>
      </c>
      <c r="G27" s="20">
        <f>F27</f>
        <v>20.99</v>
      </c>
      <c r="H27" s="21">
        <v>14.99</v>
      </c>
      <c r="I27" s="21">
        <f>J27</f>
        <v>22.99</v>
      </c>
      <c r="J27" s="21">
        <v>22.99</v>
      </c>
      <c r="K27" s="21">
        <v>15.99</v>
      </c>
      <c r="L27" s="21">
        <f t="shared" si="5"/>
        <v>0</v>
      </c>
      <c r="M27" s="21">
        <f t="shared" si="6"/>
        <v>0</v>
      </c>
      <c r="N27" s="22" t="str">
        <f>IF(OR(E27=104,E27=116,E27=128,E27=140,E27=152,E27=164),G27,IF(OR(E27="S",E27="M",E27="L",E27="XL",E27="XXL",E27="3XL",E27="4XL",E27="5XL",E27="6XL"),I27,"GRÖSSE EINGEBEN"))</f>
        <v>GRÖSSE EINGEBEN</v>
      </c>
      <c r="O27" s="22"/>
      <c r="P27" s="35" t="str">
        <f>IF(OR(E27=104,E27=116,E27=128,E27=140,E27=152,E27=164),H27,IF(OR(E27="S",E27="M",E27="L",E27="XL",E27="XXL",E27="3XL",E27="4XL",E27="5XL",E27="6XL"),K27,"GRÖSSE EINGEBEN"))</f>
        <v>GRÖSSE EINGEBEN</v>
      </c>
      <c r="R27" s="22">
        <f t="shared" si="8"/>
        <v>0</v>
      </c>
    </row>
    <row r="28" spans="1:20" ht="12.95" customHeight="1" x14ac:dyDescent="0.25">
      <c r="A28" s="17" t="s">
        <v>46</v>
      </c>
      <c r="C28" s="15">
        <v>6555</v>
      </c>
      <c r="D28" s="18"/>
      <c r="E28" s="19"/>
      <c r="F28" s="20">
        <v>32.99</v>
      </c>
      <c r="G28" s="20">
        <f>F28</f>
        <v>32.99</v>
      </c>
      <c r="H28" s="21">
        <v>21.99</v>
      </c>
      <c r="I28" s="21">
        <f>J28</f>
        <v>34.99</v>
      </c>
      <c r="J28" s="21">
        <v>34.99</v>
      </c>
      <c r="K28" s="21">
        <v>23.99</v>
      </c>
      <c r="L28" s="21">
        <f t="shared" si="5"/>
        <v>0</v>
      </c>
      <c r="M28" s="21">
        <f t="shared" si="6"/>
        <v>0</v>
      </c>
      <c r="N28" s="22" t="str">
        <f>IF(OR(E28="3XS (122-134)",E28="2XS (140-152)",E28="XS (158-164)"),G28,IF(OR(E28="S",E28="M",E28="L",E28="XL",E28="XXL",E28="3XL",E28="4XL",E28="5XL",E28="6XL"),I28,"GRÖSSE EINGEBEN"))</f>
        <v>GRÖSSE EINGEBEN</v>
      </c>
      <c r="O28" s="22"/>
      <c r="P28" s="35" t="str">
        <f>IF(OR(E28="3XS (122-134)",E28="2XS (140-152)",E28="XS (158-164)"),H28,IF(OR(E28="S",E28="M",E28="L",E28="XL",E28="XXL",E28="3XL",E28="4XL",E28="5XL",E28="6XL"),K28,"GRÖSSE EINGEBEN"))</f>
        <v>GRÖSSE EINGEBEN</v>
      </c>
      <c r="R28" s="22">
        <f t="shared" si="8"/>
        <v>0</v>
      </c>
    </row>
    <row r="29" spans="1:20" ht="12.95" customHeight="1" x14ac:dyDescent="0.25">
      <c r="A29" s="17" t="s">
        <v>19</v>
      </c>
      <c r="C29" s="15">
        <v>2050</v>
      </c>
      <c r="D29" s="18"/>
      <c r="E29" s="19"/>
      <c r="F29" s="20"/>
      <c r="G29" s="20"/>
      <c r="H29" s="22" t="str">
        <f>IF(E29="Bambini (38x21x32 cm)",32.99,IF(E29="Junior (50x30x38 cm)",35.99,IF(E29="Senior (60x35x43 cm)",40.99,"GRÖSSE EINGEBEN")))</f>
        <v>GRÖSSE EINGEBEN</v>
      </c>
      <c r="I29" s="21"/>
      <c r="J29" s="21"/>
      <c r="K29" s="21"/>
      <c r="L29" s="21">
        <f t="shared" si="5"/>
        <v>0</v>
      </c>
      <c r="M29" s="21">
        <f t="shared" si="6"/>
        <v>0</v>
      </c>
      <c r="N29" s="22" t="str">
        <f>IF(E29="Bambini (38x21x32 cm)",41.99,IF(E29="Junior (50x30x38 cm)",46.99,IF(E29="Senior (60x35x43 cm)",56.99,"GRÖSSE EINGEBEN")))</f>
        <v>GRÖSSE EINGEBEN</v>
      </c>
      <c r="O29" s="22"/>
      <c r="P29" s="35" t="str">
        <f>H29</f>
        <v>GRÖSSE EINGEBEN</v>
      </c>
      <c r="R29" s="22">
        <f t="shared" si="8"/>
        <v>0</v>
      </c>
    </row>
    <row r="30" spans="1:20" ht="12.95" customHeight="1" x14ac:dyDescent="0.25">
      <c r="A30" s="17" t="s">
        <v>20</v>
      </c>
      <c r="C30" s="15">
        <v>1750</v>
      </c>
      <c r="D30" s="18"/>
      <c r="E30" s="19"/>
      <c r="F30" s="20"/>
      <c r="G30" s="20"/>
      <c r="H30" s="21">
        <v>13.99</v>
      </c>
      <c r="I30" s="21"/>
      <c r="J30" s="21"/>
      <c r="K30" s="21"/>
      <c r="L30" s="21">
        <f t="shared" si="5"/>
        <v>0</v>
      </c>
      <c r="M30" s="21">
        <f t="shared" si="6"/>
        <v>0</v>
      </c>
      <c r="N30" s="22">
        <v>19.989999999999998</v>
      </c>
      <c r="O30" s="22"/>
      <c r="P30" s="35">
        <f>H30</f>
        <v>13.99</v>
      </c>
      <c r="R30" s="22">
        <f t="shared" si="8"/>
        <v>0</v>
      </c>
    </row>
    <row r="31" spans="1:20" ht="12.95" customHeight="1" x14ac:dyDescent="0.25">
      <c r="A31" s="17" t="s">
        <v>21</v>
      </c>
      <c r="C31" s="15">
        <v>2157</v>
      </c>
      <c r="D31" s="18"/>
      <c r="E31" s="19"/>
      <c r="F31" s="20"/>
      <c r="G31" s="20"/>
      <c r="H31" s="21">
        <v>3.99</v>
      </c>
      <c r="I31" s="21"/>
      <c r="J31" s="21"/>
      <c r="K31" s="21"/>
      <c r="L31" s="21">
        <f t="shared" si="5"/>
        <v>0</v>
      </c>
      <c r="M31" s="21">
        <f t="shared" si="6"/>
        <v>0</v>
      </c>
      <c r="N31" s="22">
        <v>5.99</v>
      </c>
      <c r="O31" s="22"/>
      <c r="P31" s="35">
        <f>H31</f>
        <v>3.99</v>
      </c>
      <c r="R31" s="22">
        <f t="shared" si="8"/>
        <v>0</v>
      </c>
    </row>
    <row r="32" spans="1:20" ht="12.95" customHeight="1" x14ac:dyDescent="0.25">
      <c r="A32" s="17" t="s">
        <v>22</v>
      </c>
      <c r="C32" s="15">
        <v>1816</v>
      </c>
      <c r="D32" s="18"/>
      <c r="E32" s="19"/>
      <c r="F32" s="20"/>
      <c r="G32" s="20"/>
      <c r="H32" s="21">
        <v>25.99</v>
      </c>
      <c r="I32" s="21"/>
      <c r="J32" s="21"/>
      <c r="K32" s="21"/>
      <c r="L32" s="21">
        <f t="shared" si="5"/>
        <v>0</v>
      </c>
      <c r="M32" s="21">
        <f t="shared" si="6"/>
        <v>0</v>
      </c>
      <c r="N32" s="22">
        <v>31.99</v>
      </c>
      <c r="O32" s="22"/>
      <c r="P32" s="35">
        <f t="shared" ref="P32" si="9">H32</f>
        <v>25.99</v>
      </c>
      <c r="R32" s="22">
        <f t="shared" si="8"/>
        <v>0</v>
      </c>
    </row>
    <row r="33" spans="1:29" ht="12.95" customHeight="1" x14ac:dyDescent="0.25">
      <c r="A33" s="17" t="s">
        <v>47</v>
      </c>
      <c r="C33" s="15">
        <v>1231</v>
      </c>
      <c r="D33" s="18"/>
      <c r="E33" s="19"/>
      <c r="F33" s="20"/>
      <c r="G33" s="20">
        <v>19.989999999999998</v>
      </c>
      <c r="H33" s="21">
        <v>13.99</v>
      </c>
      <c r="I33" s="21"/>
      <c r="J33" s="21"/>
      <c r="K33" s="21"/>
      <c r="L33" s="21">
        <f t="shared" si="5"/>
        <v>0</v>
      </c>
      <c r="M33" s="21">
        <f t="shared" si="6"/>
        <v>0</v>
      </c>
      <c r="N33" s="22" t="str">
        <f>IF(OR(E33=4,E33=5,E33=6,E33=7,E33=8,E33=9,E33=10,E33=11),G33,"GRÖSSE EINGEBEN")</f>
        <v>GRÖSSE EINGEBEN</v>
      </c>
      <c r="O33" s="22"/>
      <c r="P33" s="35" t="str">
        <f>IF(OR(E33=4,E33=5,E33=6,E33=7,E33=8,E33=9,E33=10,E33=11),H33,"GRÖSSE EINGEBEN")</f>
        <v>GRÖSSE EINGEBEN</v>
      </c>
      <c r="R33" s="22">
        <f t="shared" si="8"/>
        <v>0</v>
      </c>
    </row>
    <row r="34" spans="1:29" ht="12.95" customHeight="1" x14ac:dyDescent="0.25">
      <c r="A34" s="17" t="s">
        <v>72</v>
      </c>
      <c r="C34" s="15">
        <v>1229</v>
      </c>
      <c r="D34" s="18"/>
      <c r="E34" s="19"/>
      <c r="F34" s="20"/>
      <c r="G34" s="20">
        <v>9.99</v>
      </c>
      <c r="H34" s="21">
        <v>7.99</v>
      </c>
      <c r="I34" s="21"/>
      <c r="J34" s="21"/>
      <c r="K34" s="21"/>
      <c r="L34" s="21">
        <f t="shared" ref="L34" si="10">IF(D34&gt;=1,(D34*P34),0)</f>
        <v>0</v>
      </c>
      <c r="M34" s="21">
        <f t="shared" ref="M34" si="11">IF(D34&gt;=1,(D34*N34),0)</f>
        <v>0</v>
      </c>
      <c r="N34" s="22" t="str">
        <f>IF(OR(E34="Junior",E34="Senior"),G34,"GRÖSSE EINGEBEN")</f>
        <v>GRÖSSE EINGEBEN</v>
      </c>
      <c r="O34" s="22"/>
      <c r="P34" s="35" t="str">
        <f>IF(OR(E34="Junior",E34="Senior"),H34,"GRÖSSE EINGEBEN")</f>
        <v>GRÖSSE EINGEBEN</v>
      </c>
      <c r="R34" s="22">
        <f t="shared" ref="R34" si="12">IF(D34&gt;=1,(D34*P34),0)</f>
        <v>0</v>
      </c>
    </row>
    <row r="35" spans="1:29" ht="12.95" customHeight="1" x14ac:dyDescent="0.25">
      <c r="A35" s="17" t="s">
        <v>48</v>
      </c>
      <c r="C35" s="15">
        <v>1224</v>
      </c>
      <c r="D35" s="18"/>
      <c r="E35" s="19"/>
      <c r="F35" s="20"/>
      <c r="G35" s="20">
        <v>8.99</v>
      </c>
      <c r="H35" s="21">
        <v>6.99</v>
      </c>
      <c r="I35" s="21"/>
      <c r="J35" s="21"/>
      <c r="K35" s="21"/>
      <c r="L35" s="21">
        <f t="shared" si="5"/>
        <v>0</v>
      </c>
      <c r="M35" s="21">
        <f t="shared" si="6"/>
        <v>0</v>
      </c>
      <c r="N35" s="22" t="str">
        <f>IF(OR(E35="Junior",E35="Senior"),G35,"GRÖSSE EINGEBEN")</f>
        <v>GRÖSSE EINGEBEN</v>
      </c>
      <c r="O35" s="22"/>
      <c r="P35" s="35" t="str">
        <f>IF(OR(E35="Junior",E35="Senior"),H35,"GRÖSSE EINGEBEN")</f>
        <v>GRÖSSE EINGEBEN</v>
      </c>
      <c r="R35" s="22">
        <f t="shared" si="8"/>
        <v>0</v>
      </c>
    </row>
    <row r="36" spans="1:29" ht="12.95" customHeight="1" x14ac:dyDescent="0.25">
      <c r="A36" s="17" t="s">
        <v>49</v>
      </c>
      <c r="C36" s="15">
        <v>1230</v>
      </c>
      <c r="D36" s="18"/>
      <c r="E36" s="19"/>
      <c r="F36" s="20"/>
      <c r="G36" s="20">
        <v>14.99</v>
      </c>
      <c r="H36" s="21">
        <v>10.99</v>
      </c>
      <c r="I36" s="21"/>
      <c r="J36" s="21"/>
      <c r="K36" s="21"/>
      <c r="L36" s="21">
        <f t="shared" si="5"/>
        <v>0</v>
      </c>
      <c r="M36" s="21">
        <f t="shared" si="6"/>
        <v>0</v>
      </c>
      <c r="N36" s="22" t="str">
        <f>IF(OR(E36=4,E36=5,E36=6,E36=7,E36=8,E36=9,E36=10,E36=11),G36,"GRÖSSE EINGEBEN")</f>
        <v>GRÖSSE EINGEBEN</v>
      </c>
      <c r="O36" s="22"/>
      <c r="P36" s="35" t="str">
        <f>IF(OR(E36=4,E36=5,E36=6,E36=7,E36=8,E36=9,E36=10,E36=11),H36,"GRÖSSE EINGEBEN")</f>
        <v>GRÖSSE EINGEBEN</v>
      </c>
      <c r="R36" s="22">
        <f t="shared" si="8"/>
        <v>0</v>
      </c>
    </row>
    <row r="37" spans="1:29" ht="12.95" customHeight="1" x14ac:dyDescent="0.25">
      <c r="A37" s="17" t="s">
        <v>73</v>
      </c>
      <c r="C37" s="15">
        <v>8936</v>
      </c>
      <c r="D37" s="18"/>
      <c r="E37" s="19"/>
      <c r="F37" s="20">
        <v>39.99</v>
      </c>
      <c r="G37" s="20">
        <f>F37+4</f>
        <v>43.99</v>
      </c>
      <c r="H37" s="21">
        <f>F37/100*70+4</f>
        <v>31.993000000000002</v>
      </c>
      <c r="I37" s="21">
        <f>J37+4</f>
        <v>48.99</v>
      </c>
      <c r="J37" s="21">
        <v>44.99</v>
      </c>
      <c r="K37" s="21">
        <v>35.99</v>
      </c>
      <c r="L37" s="21">
        <f t="shared" ref="L37:L38" si="13">IF(D37&gt;=1,(D37*P37),0)</f>
        <v>0</v>
      </c>
      <c r="M37" s="21">
        <f t="shared" ref="M37:M38" si="14">IF(D37&gt;=1,(D37*N37),0)</f>
        <v>0</v>
      </c>
      <c r="N37" s="22" t="str">
        <f t="shared" ref="N37:N38" si="15">IF(OR(E37=104,E37=116,E37=128,E37=140,E37=152,E37=164),G37,IF(OR(E37="S",E37="M",E37="L",E37="XL",E37="XXL",E37="3XL",E37="4XL",E37="5XL",E37="6XL"),I37,"GRÖSSE EINGEBEN"))</f>
        <v>GRÖSSE EINGEBEN</v>
      </c>
      <c r="O37" s="22"/>
      <c r="P37" s="35" t="str">
        <f t="shared" ref="P37:P38" si="16">IF(OR(E37=104,E37=116,E37=128,E37=140,E37=152,E37=164),H37,IF(OR(E37="S",E37="M",E37="L",E37="XL",E37="XXL",E37="3XL",E37="4XL",E37="5XL",E37="6XL"),K37,"GRÖSSE EINGEBEN"))</f>
        <v>GRÖSSE EINGEBEN</v>
      </c>
      <c r="R37" s="22">
        <f t="shared" ref="R37:R38" si="17">IF(D37&gt;=1,(D37*P37),0)</f>
        <v>0</v>
      </c>
    </row>
    <row r="38" spans="1:29" ht="12.95" customHeight="1" x14ac:dyDescent="0.25">
      <c r="A38" s="17" t="s">
        <v>74</v>
      </c>
      <c r="C38" s="15">
        <v>8939</v>
      </c>
      <c r="D38" s="18"/>
      <c r="E38" s="19"/>
      <c r="F38" s="20">
        <v>29.99</v>
      </c>
      <c r="G38" s="20">
        <f>F38+4</f>
        <v>33.989999999999995</v>
      </c>
      <c r="H38" s="21">
        <f>F38/100*70+4</f>
        <v>24.992999999999999</v>
      </c>
      <c r="I38" s="21">
        <f>J38+4</f>
        <v>38.99</v>
      </c>
      <c r="J38" s="21">
        <v>34.99</v>
      </c>
      <c r="K38" s="21">
        <v>28.99</v>
      </c>
      <c r="L38" s="21">
        <f t="shared" si="13"/>
        <v>0</v>
      </c>
      <c r="M38" s="21">
        <f t="shared" si="14"/>
        <v>0</v>
      </c>
      <c r="N38" s="22" t="str">
        <f t="shared" si="15"/>
        <v>GRÖSSE EINGEBEN</v>
      </c>
      <c r="O38" s="22"/>
      <c r="P38" s="35" t="str">
        <f t="shared" si="16"/>
        <v>GRÖSSE EINGEBEN</v>
      </c>
      <c r="R38" s="22">
        <f t="shared" si="17"/>
        <v>0</v>
      </c>
    </row>
    <row r="39" spans="1:29" ht="12.95" customHeight="1" x14ac:dyDescent="0.25">
      <c r="A39" s="17" t="s">
        <v>50</v>
      </c>
      <c r="C39" s="15">
        <v>3814</v>
      </c>
      <c r="D39" s="18"/>
      <c r="E39" s="19"/>
      <c r="F39" s="20"/>
      <c r="G39" s="20">
        <v>9.99</v>
      </c>
      <c r="H39" s="21">
        <v>6.99</v>
      </c>
      <c r="I39" s="21"/>
      <c r="J39" s="21"/>
      <c r="K39" s="21"/>
      <c r="L39" s="21">
        <f t="shared" si="5"/>
        <v>0</v>
      </c>
      <c r="M39" s="21">
        <f t="shared" si="6"/>
        <v>0</v>
      </c>
      <c r="N39" s="22" t="str">
        <f>IF(OR(E39="1 (27-30)",E39="2 (31-34)",E39="3 (35-38)",E39="4 (39-42)",E39="5 (43-46)",E39="6 (47-50)"),G39,"GRÖSSE EINGEBEN")</f>
        <v>GRÖSSE EINGEBEN</v>
      </c>
      <c r="O39" s="22"/>
      <c r="P39" s="35" t="str">
        <f>IF(OR(E39="1 (27-30)",E39="2 (31-34)",E39="3 (35-38)",E39="4 (39-42)",E39="5 (43-46)",E39="6 (47-50)"),H39,"GRÖSSE EINGEBEN")</f>
        <v>GRÖSSE EINGEBEN</v>
      </c>
      <c r="R39" s="22">
        <f t="shared" si="8"/>
        <v>0</v>
      </c>
    </row>
    <row r="40" spans="1:29" ht="12.95" customHeight="1" x14ac:dyDescent="0.25">
      <c r="A40" t="s">
        <v>75</v>
      </c>
      <c r="C40" s="15">
        <v>1788</v>
      </c>
      <c r="D40" s="18"/>
      <c r="E40" s="19"/>
      <c r="F40" s="20"/>
      <c r="G40" s="20"/>
      <c r="H40" s="21">
        <v>19.989999999999998</v>
      </c>
      <c r="I40" s="21"/>
      <c r="J40" s="21"/>
      <c r="K40" s="21"/>
      <c r="L40" s="21">
        <f t="shared" ref="L40" si="18">IF(D40&gt;=1,(D40*P40),0)</f>
        <v>0</v>
      </c>
      <c r="M40" s="21">
        <f t="shared" ref="M40" si="19">IF(D40&gt;=1,(D40*N40),0)</f>
        <v>0</v>
      </c>
      <c r="N40" s="22">
        <v>23.99</v>
      </c>
      <c r="O40" s="22"/>
      <c r="P40" s="35">
        <f t="shared" ref="P40" si="20">H40</f>
        <v>19.989999999999998</v>
      </c>
      <c r="R40" s="22">
        <f t="shared" ref="R40" si="21">IF(D40&gt;=1,(D40*P40),0)</f>
        <v>0</v>
      </c>
    </row>
    <row r="41" spans="1:29" ht="12.95" customHeight="1" x14ac:dyDescent="0.25">
      <c r="A41" s="26" t="s">
        <v>23</v>
      </c>
      <c r="C41" s="2"/>
      <c r="D41" s="2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33"/>
      <c r="R41" s="39">
        <f>SUM(R21:R40)</f>
        <v>0</v>
      </c>
    </row>
    <row r="42" spans="1:29" ht="14.25" hidden="1" customHeight="1" x14ac:dyDescent="0.25">
      <c r="C42" s="15"/>
      <c r="D42" s="18"/>
      <c r="E42" s="19"/>
      <c r="F42" s="20"/>
      <c r="G42" s="20"/>
      <c r="H42" s="21"/>
      <c r="I42" s="21"/>
      <c r="J42" s="21"/>
      <c r="K42" s="21"/>
      <c r="L42" s="21"/>
      <c r="M42" s="21">
        <f>SUM(M21:M40)</f>
        <v>0</v>
      </c>
      <c r="N42" s="22"/>
      <c r="O42" s="22"/>
      <c r="P42" s="35"/>
      <c r="R42" s="22"/>
      <c r="AC42">
        <f t="shared" ref="AC42" si="22">AB42/100*60</f>
        <v>0</v>
      </c>
    </row>
    <row r="43" spans="1:29" ht="12" customHeight="1" x14ac:dyDescent="0.25">
      <c r="K43" s="21"/>
    </row>
    <row r="44" spans="1:29" ht="14.25" customHeight="1" x14ac:dyDescent="0.25">
      <c r="A44" s="30" t="s">
        <v>24</v>
      </c>
      <c r="C44" s="31">
        <f>R41+R18</f>
        <v>0</v>
      </c>
    </row>
    <row r="45" spans="1:29" ht="14.25" customHeight="1" x14ac:dyDescent="0.25"/>
    <row r="46" spans="1:29" ht="14.25" customHeight="1" x14ac:dyDescent="0.25"/>
    <row r="47" spans="1:29" ht="14.25" customHeight="1" x14ac:dyDescent="0.25"/>
    <row r="48" spans="1:29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sheetProtection algorithmName="SHA-512" hashValue="68fuNXUf9ycn+xdZxIVmaaCASK1e2mJxwMBMp9B4hICG5qVHMMjnL8tR69nezBc+VWGpmz2rMXlUSHa9/1zLOA==" saltValue="YeZYTOqZm5ynJDgivAMpIA==" spinCount="100000" sheet="1" objects="1" scenarios="1" selectLockedCells="1"/>
  <dataConsolidate/>
  <dataValidations count="16">
    <dataValidation type="list" allowBlank="1" showInputMessage="1" showErrorMessage="1" error="GRÖSSE AUS DER LISTE EINGEBEN" sqref="E15" xr:uid="{00000000-0002-0000-0000-000000000000}">
      <formula1>$U$9:$U$11</formula1>
    </dataValidation>
    <dataValidation type="list" allowBlank="1" showInputMessage="1" showErrorMessage="1" error="GRÖSSE AUS DER LISTE EINGEBEN" sqref="E29" xr:uid="{00000000-0002-0000-0000-000001000000}">
      <formula1>$V$9:$V$11</formula1>
    </dataValidation>
    <dataValidation type="list" allowBlank="1" showInputMessage="1" showErrorMessage="1" error="GRÖSSE AUS DER LISTE EINGEBEN" sqref="E36 E33" xr:uid="{00000000-0002-0000-0000-000002000000}">
      <formula1>$X$9:$X$16</formula1>
    </dataValidation>
    <dataValidation type="list" allowBlank="1" showInputMessage="1" showErrorMessage="1" error="GRÖSSE AUS DER LISTE EINGEBEN" sqref="E34:E35" xr:uid="{00000000-0002-0000-0000-000003000000}">
      <formula1>$Y$9:$Y$10</formula1>
    </dataValidation>
    <dataValidation type="list" allowBlank="1" showInputMessage="1" showErrorMessage="1" error="GRÖSSE AUS DER LISTE EINGEBEN" sqref="E11:E12 E16" xr:uid="{00000000-0002-0000-0000-000005000000}">
      <formula1>$S$10:$S$21</formula1>
    </dataValidation>
    <dataValidation type="list" allowBlank="1" showInputMessage="1" showErrorMessage="1" error="GRÖSSE AUS DER LISTE EINGEBEN" sqref="E9" xr:uid="{00000000-0002-0000-0000-000006000000}">
      <formula1>$S$9:$S$21</formula1>
    </dataValidation>
    <dataValidation type="list" allowBlank="1" showInputMessage="1" showErrorMessage="1" error="GRÖSSE AUS DER LISTE EINGEBEN" sqref="E10" xr:uid="{00000000-0002-0000-0000-000007000000}">
      <formula1>$T$9:$T$26</formula1>
    </dataValidation>
    <dataValidation type="list" allowBlank="1" showInputMessage="1" showErrorMessage="1" error="GRÖSSE AUS DER LISTE EINGEBEN" sqref="E13:E14" xr:uid="{00000000-0002-0000-0000-000008000000}">
      <formula1>$S$9:$S$20</formula1>
    </dataValidation>
    <dataValidation type="list" allowBlank="1" showInputMessage="1" showErrorMessage="1" error="GRÖSSE AUS DER LISTE EINGEBEN" sqref="E21 E25" xr:uid="{00000000-0002-0000-0000-000009000000}">
      <formula1>$S$11:$S$21</formula1>
    </dataValidation>
    <dataValidation type="list" allowBlank="1" showInputMessage="1" showErrorMessage="1" error="GRÖSSE AUS DER LISTE EINGEBEN" sqref="E22 E27" xr:uid="{00000000-0002-0000-0000-00000A000000}">
      <formula1>$S$10:$S$19</formula1>
    </dataValidation>
    <dataValidation type="list" allowBlank="1" showInputMessage="1" showErrorMessage="1" error="GRÖSSE AUS DER LISTE EINGEBEN" sqref="E23" xr:uid="{00000000-0002-0000-0000-00000B000000}">
      <formula1>$S$11:$S$20</formula1>
    </dataValidation>
    <dataValidation type="list" allowBlank="1" showInputMessage="1" showErrorMessage="1" error="GRÖSSE AUS DER LISTE EINGEBEN" sqref="E24" xr:uid="{00000000-0002-0000-0000-00000C000000}">
      <formula1>$S$12:$S$21</formula1>
    </dataValidation>
    <dataValidation type="list" allowBlank="1" showInputMessage="1" showErrorMessage="1" error="GRÖSSE AUS DER LISTE EINGEBEN" sqref="E26 E28" xr:uid="{00000000-0002-0000-0000-00000D000000}">
      <formula1>$W$9:$W$16</formula1>
    </dataValidation>
    <dataValidation type="list" allowBlank="1" showInputMessage="1" showErrorMessage="1" error="GRÖSSE AUS DER LISTE EINGEBEN" sqref="E39" xr:uid="{00000000-0002-0000-0000-00000E000000}">
      <formula1>$Z$9:$Z$14</formula1>
    </dataValidation>
    <dataValidation type="list" allowBlank="1" showInputMessage="1" showErrorMessage="1" error="GRÖSSE AUS DER LISTE EINGEBEN" sqref="E37:E38" xr:uid="{6B810FA3-C4F3-4CC6-A0EC-CD9E1F67BBBC}">
      <formula1>$S$10:$S$20</formula1>
    </dataValidation>
    <dataValidation type="list" allowBlank="1" showInputMessage="1" showErrorMessage="1" error="GRÖSSE AUS DER LISTE EINGEBEN" sqref="E42" xr:uid="{00000000-0002-0000-0000-000004000000}">
      <formula1>$Z$9:$Z$11</formula1>
    </dataValidation>
  </dataValidations>
  <printOptions gridLines="1"/>
  <pageMargins left="0.11811023622047245" right="0.11811023622047245" top="0.27559055118110237" bottom="7.874015748031496E-2" header="0.31496062992125984" footer="0.31496062992125984"/>
  <pageSetup paperSize="9" orientation="landscape" r:id="rId1"/>
  <ignoredErrors>
    <ignoredError sqref="R5" evalError="1"/>
    <ignoredError sqref="G21:G23" unlockedFormula="1"/>
    <ignoredError sqref="P15 P35 N15 N35 P26:P27 N10 P10 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Bambini_38x21x32cm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Tamara Pelzmann</cp:lastModifiedBy>
  <cp:lastPrinted>2023-01-26T16:11:01Z</cp:lastPrinted>
  <dcterms:created xsi:type="dcterms:W3CDTF">2019-02-11T17:47:38Z</dcterms:created>
  <dcterms:modified xsi:type="dcterms:W3CDTF">2023-01-26T16:42:39Z</dcterms:modified>
</cp:coreProperties>
</file>